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600" windowHeight="8220"/>
  </bookViews>
  <sheets>
    <sheet name="BASICS" sheetId="1" r:id="rId1"/>
    <sheet name="TWO EQS" sheetId="2" r:id="rId2"/>
    <sheet name="DATA_ANALYSIS" sheetId="3" r:id="rId3"/>
  </sheets>
  <definedNames>
    <definedName name="solver_adj" localSheetId="0" hidden="1">BASICS!$B$23</definedName>
    <definedName name="solver_adj" localSheetId="1" hidden="1">'TWO EQS'!$B$19:$B$20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1009</definedName>
    <definedName name="solver_lhs1" localSheetId="1" hidden="1">'TWO EQS'!$B$16</definedName>
    <definedName name="solver_lhs2" localSheetId="1" hidden="1">'TWO EQS'!$B$15</definedName>
    <definedName name="solver_lhs3" localSheetId="1" hidden="1">'TWO EQS'!$B$16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BASICS!$B$28</definedName>
    <definedName name="solver_opt" localSheetId="1" hidden="1">'TWO EQS'!$B$17</definedName>
    <definedName name="solver_pre" localSheetId="0" hidden="1">0.000001</definedName>
    <definedName name="solver_pre" localSheetId="1" hidden="1">0.000001</definedName>
    <definedName name="solver_rel1" localSheetId="1" hidden="1">2</definedName>
    <definedName name="solver_rel2" localSheetId="1" hidden="1">2</definedName>
    <definedName name="solver_rel3" localSheetId="1" hidden="1">2</definedName>
    <definedName name="solver_rhs1" localSheetId="1" hidden="1">'TWO EQS'!$B$15</definedName>
    <definedName name="solver_rhs2" localSheetId="1" hidden="1">0</definedName>
    <definedName name="solver_rhs3" localSheetId="1" hidden="1">'TWO EQS'!$B$15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D74" i="3"/>
  <c r="D73"/>
  <c r="D72"/>
  <c r="D71"/>
  <c r="E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E72" s="1"/>
  <c r="D6"/>
  <c r="E5"/>
  <c r="D5"/>
  <c r="E4"/>
  <c r="D4"/>
  <c r="E73"/>
  <c r="A23" i="2"/>
  <c r="B22"/>
  <c r="B16"/>
  <c r="B15"/>
  <c r="B17" s="1" a="1"/>
  <c r="B17" l="1"/>
  <c r="B32" i="1" l="1"/>
  <c r="B31"/>
  <c r="B28"/>
  <c r="B15"/>
</calcChain>
</file>

<file path=xl/sharedStrings.xml><?xml version="1.0" encoding="utf-8"?>
<sst xmlns="http://schemas.openxmlformats.org/spreadsheetml/2006/main" count="78" uniqueCount="58">
  <si>
    <t>EQUATIONS INTO EXCEL FORMULAE</t>
  </si>
  <si>
    <r>
      <t>V*=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>K/(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>-1)</t>
    </r>
  </si>
  <si>
    <t>r</t>
  </si>
  <si>
    <t>d</t>
  </si>
  <si>
    <t>s</t>
  </si>
  <si>
    <t>Quadratic Solution</t>
  </si>
  <si>
    <r>
      <t xml:space="preserve">Determining </t>
    </r>
    <r>
      <rPr>
        <sz val="11"/>
        <color theme="1"/>
        <rFont val="Symbol"/>
        <family val="1"/>
        <charset val="2"/>
      </rPr>
      <t>b</t>
    </r>
  </si>
  <si>
    <t>SLIDE 5</t>
  </si>
  <si>
    <t>K</t>
  </si>
  <si>
    <t>b</t>
  </si>
  <si>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>=</t>
    </r>
  </si>
  <si>
    <t>SOLVER</t>
  </si>
  <si>
    <r>
      <t>ax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+bx+c=0</t>
    </r>
  </si>
  <si>
    <t>a</t>
  </si>
  <si>
    <t>c</t>
  </si>
  <si>
    <t>x</t>
  </si>
  <si>
    <t xml:space="preserve"> </t>
  </si>
  <si>
    <t>x+</t>
  </si>
  <si>
    <t>x-</t>
  </si>
  <si>
    <t>(-B25+SQRT(B25^2-4*B24*B26))/(2*B24)</t>
  </si>
  <si>
    <t>(-B25-SQRT(B25^2-4*B24*B26))/(2*B24)</t>
  </si>
  <si>
    <t>SET B28=0, CHANGING B23</t>
  </si>
  <si>
    <t>0.5-(B8-B9)/B10^2+SQRT(((B8-B9)/B10^2-0.5)^2+2*B8/B10^2)</t>
  </si>
  <si>
    <t>B24*B23^2+B25*B23+B26</t>
  </si>
  <si>
    <t xml:space="preserve"> Renewal Template</t>
  </si>
  <si>
    <t>INPUT</t>
  </si>
  <si>
    <t>Stochastic P</t>
  </si>
  <si>
    <r>
      <t>P</t>
    </r>
    <r>
      <rPr>
        <vertAlign val="subscript"/>
        <sz val="10"/>
        <rFont val="Arial"/>
        <family val="2"/>
      </rPr>
      <t>I</t>
    </r>
  </si>
  <si>
    <r>
      <t>C</t>
    </r>
    <r>
      <rPr>
        <vertAlign val="subscript"/>
        <sz val="10"/>
        <rFont val="Arial"/>
        <family val="2"/>
      </rPr>
      <t>I</t>
    </r>
  </si>
  <si>
    <t>C*</t>
  </si>
  <si>
    <r>
      <t>s</t>
    </r>
    <r>
      <rPr>
        <vertAlign val="subscript"/>
        <sz val="10"/>
        <rFont val="Tahoma"/>
        <family val="2"/>
      </rPr>
      <t>P</t>
    </r>
  </si>
  <si>
    <r>
      <t>s</t>
    </r>
    <r>
      <rPr>
        <vertAlign val="subscript"/>
        <sz val="10"/>
        <rFont val="Tahoma"/>
        <family val="2"/>
      </rPr>
      <t>C</t>
    </r>
  </si>
  <si>
    <r>
      <t>q</t>
    </r>
    <r>
      <rPr>
        <vertAlign val="subscript"/>
        <sz val="10"/>
        <rFont val="Tahoma"/>
        <family val="2"/>
      </rPr>
      <t>P</t>
    </r>
  </si>
  <si>
    <r>
      <t>q</t>
    </r>
    <r>
      <rPr>
        <vertAlign val="subscript"/>
        <sz val="10"/>
        <rFont val="Tahoma"/>
        <family val="2"/>
      </rPr>
      <t>C</t>
    </r>
  </si>
  <si>
    <t>OUTPUT</t>
  </si>
  <si>
    <r>
      <t>Q</t>
    </r>
    <r>
      <rPr>
        <sz val="10"/>
        <rFont val="Symbol"/>
        <family val="1"/>
        <charset val="2"/>
      </rPr>
      <t>(b,h=0)</t>
    </r>
  </si>
  <si>
    <t>SP</t>
  </si>
  <si>
    <t>SUM</t>
  </si>
  <si>
    <r>
      <t>b</t>
    </r>
    <r>
      <rPr>
        <vertAlign val="subscript"/>
        <sz val="10"/>
        <rFont val="Symbol"/>
        <family val="1"/>
        <charset val="2"/>
      </rPr>
      <t>1</t>
    </r>
  </si>
  <si>
    <t>P*</t>
  </si>
  <si>
    <t>P*-C*</t>
  </si>
  <si>
    <t>(0.5-B11/(B7^2))-SQRT((0.5-B11/(B7^2))^2+2*B10/(B7^2))-B19</t>
  </si>
  <si>
    <t>(B20/(B19*(B10-B11)))*(B19-1+((B3/B20)^B19))-B3/(B10-B11)+B5</t>
  </si>
  <si>
    <t>SET B17=0, CHANGING B19:B20.</t>
  </si>
  <si>
    <t>RETURN</t>
  </si>
  <si>
    <t>CORRELATION</t>
  </si>
  <si>
    <t xml:space="preserve">Rape Oil </t>
  </si>
  <si>
    <t>Palm Oil</t>
  </si>
  <si>
    <t>HBS CASE</t>
  </si>
  <si>
    <t>USING SOLVER TO SOLVE TWO EQUATIONS SIMULTANEOUSLY</t>
  </si>
  <si>
    <t>VOLATILITY Per Annum</t>
  </si>
  <si>
    <t>MEAN DRIFT Per Annum</t>
  </si>
  <si>
    <t>AVERAGE(D4:D71)*12</t>
  </si>
  <si>
    <t>STDEV(D4:D71)*SQRT(12)</t>
  </si>
  <si>
    <t>CORREL(D4:D71,E4:E71)</t>
  </si>
  <si>
    <t>LN(B71/B70)</t>
  </si>
  <si>
    <t>Monthly Return</t>
  </si>
  <si>
    <t>BASICS OF EXCEL FOR REAL OPTIONS  2016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</si>
</sst>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Tahoma"/>
      <family val="2"/>
    </font>
    <font>
      <sz val="10"/>
      <name val="Rockwell"/>
      <family val="1"/>
    </font>
    <font>
      <sz val="10"/>
      <name val="Tahoma"/>
      <family val="2"/>
    </font>
    <font>
      <vertAlign val="subscript"/>
      <sz val="10"/>
      <name val="Symbol"/>
      <family val="1"/>
      <charset val="2"/>
    </font>
    <font>
      <sz val="9"/>
      <name val="Arial"/>
      <family val="2"/>
    </font>
    <font>
      <b/>
      <sz val="10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2" fontId="6" fillId="0" borderId="0" xfId="0" applyNumberFormat="1" applyFont="1"/>
    <xf numFmtId="0" fontId="10" fillId="0" borderId="0" xfId="0" applyFont="1"/>
    <xf numFmtId="0" fontId="11" fillId="0" borderId="0" xfId="0" applyFont="1"/>
    <xf numFmtId="164" fontId="6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0" fontId="14" fillId="0" borderId="0" xfId="0" applyFont="1"/>
    <xf numFmtId="164" fontId="13" fillId="0" borderId="0" xfId="0" applyNumberFormat="1" applyFont="1"/>
    <xf numFmtId="0" fontId="15" fillId="0" borderId="0" xfId="0" applyFont="1" applyAlignment="1">
      <alignment horizontal="centerContinuous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/>
  </sheetViews>
  <sheetFormatPr defaultRowHeight="15"/>
  <cols>
    <col min="1" max="1" width="11.7109375" bestFit="1" customWidth="1"/>
  </cols>
  <sheetData>
    <row r="1" spans="1:8" ht="18.75">
      <c r="A1" s="18" t="s">
        <v>57</v>
      </c>
      <c r="B1" s="18"/>
      <c r="C1" s="18"/>
      <c r="D1" s="18"/>
      <c r="E1" s="18"/>
      <c r="F1" s="18"/>
      <c r="G1" s="18"/>
      <c r="H1" s="18"/>
    </row>
    <row r="4" spans="1:8">
      <c r="A4" s="4" t="s">
        <v>0</v>
      </c>
    </row>
    <row r="6" spans="1:8">
      <c r="A6" t="s">
        <v>6</v>
      </c>
    </row>
    <row r="8" spans="1:8">
      <c r="A8" s="1" t="s">
        <v>2</v>
      </c>
      <c r="B8" s="2">
        <v>0.04</v>
      </c>
    </row>
    <row r="9" spans="1:8">
      <c r="A9" s="1" t="s">
        <v>3</v>
      </c>
      <c r="B9" s="2">
        <v>0.04</v>
      </c>
    </row>
    <row r="10" spans="1:8">
      <c r="A10" s="1" t="s">
        <v>4</v>
      </c>
      <c r="B10" s="2">
        <v>0.2</v>
      </c>
    </row>
    <row r="11" spans="1:8">
      <c r="B11" s="2"/>
    </row>
    <row r="12" spans="1:8">
      <c r="A12" t="s">
        <v>5</v>
      </c>
      <c r="B12" s="2"/>
    </row>
    <row r="13" spans="1:8">
      <c r="B13" s="2"/>
    </row>
    <row r="14" spans="1:8">
      <c r="A14" t="s">
        <v>7</v>
      </c>
      <c r="B14" s="2"/>
    </row>
    <row r="15" spans="1:8">
      <c r="A15" t="s">
        <v>10</v>
      </c>
      <c r="B15" s="2">
        <f>0.5-(B8-B9)/B10^2+SQRT(((B8-B9)/B10^2-0.5)^2+2*B8/B10^2)</f>
        <v>1.9999999999999998</v>
      </c>
      <c r="C15" s="2" t="s">
        <v>22</v>
      </c>
    </row>
    <row r="17" spans="1:3">
      <c r="A17" t="s">
        <v>1</v>
      </c>
    </row>
    <row r="19" spans="1:3">
      <c r="A19" t="s">
        <v>8</v>
      </c>
      <c r="B19">
        <v>100</v>
      </c>
    </row>
    <row r="22" spans="1:3" ht="17.25">
      <c r="A22" s="4" t="s">
        <v>11</v>
      </c>
      <c r="B22" t="s">
        <v>12</v>
      </c>
    </row>
    <row r="23" spans="1:3">
      <c r="A23" t="s">
        <v>15</v>
      </c>
      <c r="B23" s="4">
        <v>2</v>
      </c>
    </row>
    <row r="24" spans="1:3">
      <c r="A24" t="s">
        <v>13</v>
      </c>
      <c r="B24">
        <v>2</v>
      </c>
    </row>
    <row r="25" spans="1:3">
      <c r="A25" t="s">
        <v>9</v>
      </c>
      <c r="B25">
        <v>-2</v>
      </c>
    </row>
    <row r="26" spans="1:3">
      <c r="A26" t="s">
        <v>14</v>
      </c>
      <c r="B26">
        <v>-40</v>
      </c>
    </row>
    <row r="28" spans="1:3">
      <c r="B28" s="5">
        <f>B24*B23^2+B25*B23+B26</f>
        <v>-36</v>
      </c>
      <c r="C28" t="s">
        <v>23</v>
      </c>
    </row>
    <row r="29" spans="1:3">
      <c r="A29" t="s">
        <v>11</v>
      </c>
      <c r="B29" t="s">
        <v>21</v>
      </c>
    </row>
    <row r="30" spans="1:3">
      <c r="A30" t="s">
        <v>5</v>
      </c>
      <c r="B30" s="2"/>
    </row>
    <row r="31" spans="1:3">
      <c r="A31" t="s">
        <v>17</v>
      </c>
      <c r="B31" s="4">
        <f>(-B25+SQRT(B25^2-4*B24*B26))/(2*B24)</f>
        <v>5</v>
      </c>
      <c r="C31" t="s">
        <v>19</v>
      </c>
    </row>
    <row r="32" spans="1:3">
      <c r="A32" t="s">
        <v>18</v>
      </c>
      <c r="B32" s="4">
        <f>(-B25-SQRT(B25^2-4*B24*B26))/(2*B24)</f>
        <v>-4</v>
      </c>
      <c r="C32" t="s">
        <v>20</v>
      </c>
    </row>
  </sheetData>
  <printOptions horizontalCentered="1" headings="1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1" sqref="B1"/>
    </sheetView>
  </sheetViews>
  <sheetFormatPr defaultRowHeight="15"/>
  <cols>
    <col min="1" max="2" width="12.7109375" customWidth="1"/>
  </cols>
  <sheetData>
    <row r="1" spans="1:3" ht="15.75">
      <c r="B1" s="6"/>
      <c r="C1" s="6" t="s">
        <v>24</v>
      </c>
    </row>
    <row r="2" spans="1:3">
      <c r="A2" t="s">
        <v>25</v>
      </c>
      <c r="B2" s="7" t="s">
        <v>26</v>
      </c>
    </row>
    <row r="3" spans="1:3" ht="15.75">
      <c r="A3" s="8" t="s">
        <v>27</v>
      </c>
      <c r="B3" s="2">
        <v>80</v>
      </c>
      <c r="C3" s="8" t="s">
        <v>16</v>
      </c>
    </row>
    <row r="4" spans="1:3" ht="15.75">
      <c r="A4" s="8" t="s">
        <v>28</v>
      </c>
      <c r="B4" s="2">
        <v>20</v>
      </c>
    </row>
    <row r="5" spans="1:3">
      <c r="A5" t="s">
        <v>8</v>
      </c>
      <c r="B5" s="2">
        <v>100</v>
      </c>
    </row>
    <row r="6" spans="1:3">
      <c r="A6" t="s">
        <v>29</v>
      </c>
      <c r="B6" s="2">
        <v>20</v>
      </c>
    </row>
    <row r="7" spans="1:3">
      <c r="A7" s="9" t="s">
        <v>30</v>
      </c>
      <c r="B7" s="2">
        <v>0.3</v>
      </c>
    </row>
    <row r="8" spans="1:3">
      <c r="A8" s="9" t="s">
        <v>31</v>
      </c>
      <c r="B8" s="2">
        <v>0</v>
      </c>
    </row>
    <row r="9" spans="1:3">
      <c r="A9" s="9" t="s">
        <v>2</v>
      </c>
      <c r="B9" s="10">
        <v>0</v>
      </c>
    </row>
    <row r="10" spans="1:3">
      <c r="A10" s="11" t="s">
        <v>2</v>
      </c>
      <c r="B10" s="2">
        <v>7.0000000000000007E-2</v>
      </c>
    </row>
    <row r="11" spans="1:3">
      <c r="A11" s="9" t="s">
        <v>32</v>
      </c>
      <c r="B11" s="2">
        <v>-0.02</v>
      </c>
    </row>
    <row r="12" spans="1:3">
      <c r="A12" s="9" t="s">
        <v>33</v>
      </c>
      <c r="B12" s="10">
        <v>0</v>
      </c>
    </row>
    <row r="13" spans="1:3">
      <c r="A13" s="9"/>
      <c r="B13" s="2"/>
      <c r="C13" t="s">
        <v>49</v>
      </c>
    </row>
    <row r="14" spans="1:3">
      <c r="A14" s="12" t="s">
        <v>34</v>
      </c>
      <c r="B14" s="9" t="s">
        <v>16</v>
      </c>
    </row>
    <row r="15" spans="1:3">
      <c r="A15" s="12" t="s">
        <v>35</v>
      </c>
      <c r="B15" s="13">
        <f>(0.5-B11/(B7^2))-SQRT((0.5-B11/(B7^2))^2+2*B10/(B7^2))-B19</f>
        <v>-1.9013530119205257E-2</v>
      </c>
      <c r="C15" s="8"/>
    </row>
    <row r="16" spans="1:3">
      <c r="A16" s="12" t="s">
        <v>36</v>
      </c>
      <c r="B16" s="13">
        <f>(B20/(B19*(B10-B11)))*(B19-1+((B3/B20)^B19))-B3/(B10-B11)+B5</f>
        <v>-3.3967644333187081</v>
      </c>
      <c r="C16" s="8" t="s">
        <v>16</v>
      </c>
    </row>
    <row r="17" spans="1:3">
      <c r="A17" t="s">
        <v>37</v>
      </c>
      <c r="B17" s="3">
        <f t="array" ref="B17">SUM(ABS(B15:B16))</f>
        <v>3.4157779634379133</v>
      </c>
    </row>
    <row r="18" spans="1:3">
      <c r="A18" s="16" t="s">
        <v>11</v>
      </c>
      <c r="B18" s="4" t="s">
        <v>43</v>
      </c>
    </row>
    <row r="19" spans="1:3">
      <c r="A19" s="9" t="s">
        <v>38</v>
      </c>
      <c r="B19" s="3">
        <v>-0.7</v>
      </c>
    </row>
    <row r="20" spans="1:3">
      <c r="A20" s="8" t="s">
        <v>39</v>
      </c>
      <c r="B20" s="14">
        <v>51</v>
      </c>
      <c r="C20" s="8" t="s">
        <v>16</v>
      </c>
    </row>
    <row r="21" spans="1:3">
      <c r="A21" s="9" t="s">
        <v>16</v>
      </c>
      <c r="B21" s="3" t="s">
        <v>16</v>
      </c>
      <c r="C21" s="8"/>
    </row>
    <row r="22" spans="1:3">
      <c r="A22" s="12" t="s">
        <v>40</v>
      </c>
      <c r="B22" s="15">
        <f>B20-B6</f>
        <v>31</v>
      </c>
      <c r="C22" s="8"/>
    </row>
    <row r="23" spans="1:3">
      <c r="A23" t="str">
        <f>B2</f>
        <v>Stochastic P</v>
      </c>
      <c r="C23" s="8"/>
    </row>
    <row r="24" spans="1:3">
      <c r="A24" s="12" t="s">
        <v>35</v>
      </c>
      <c r="B24" s="17" t="s">
        <v>41</v>
      </c>
    </row>
    <row r="25" spans="1:3">
      <c r="A25" s="12" t="s">
        <v>36</v>
      </c>
      <c r="B25" s="17" t="s">
        <v>42</v>
      </c>
    </row>
    <row r="26" spans="1:3">
      <c r="A26" s="8" t="s">
        <v>16</v>
      </c>
    </row>
  </sheetData>
  <printOptions horizontalCentered="1" headings="1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9"/>
  <sheetViews>
    <sheetView workbookViewId="0"/>
  </sheetViews>
  <sheetFormatPr defaultRowHeight="15"/>
  <cols>
    <col min="1" max="1" width="11" customWidth="1"/>
    <col min="2" max="2" width="12.42578125" bestFit="1" customWidth="1"/>
    <col min="3" max="3" width="12.5703125" bestFit="1" customWidth="1"/>
  </cols>
  <sheetData>
    <row r="1" spans="1:5">
      <c r="A1" t="s">
        <v>48</v>
      </c>
      <c r="D1" t="s">
        <v>44</v>
      </c>
    </row>
    <row r="2" spans="1:5">
      <c r="B2" t="s">
        <v>46</v>
      </c>
      <c r="C2" t="s">
        <v>47</v>
      </c>
      <c r="D2" t="s">
        <v>46</v>
      </c>
      <c r="E2" t="s">
        <v>47</v>
      </c>
    </row>
    <row r="3" spans="1:5">
      <c r="A3" s="19">
        <v>36892</v>
      </c>
      <c r="B3">
        <v>338</v>
      </c>
      <c r="C3">
        <v>254</v>
      </c>
    </row>
    <row r="4" spans="1:5">
      <c r="A4" s="19">
        <v>36923</v>
      </c>
      <c r="B4">
        <v>338</v>
      </c>
      <c r="C4">
        <v>240</v>
      </c>
      <c r="D4" s="3">
        <f>LN(B4/B3)</f>
        <v>0</v>
      </c>
      <c r="E4" s="3">
        <f>LN(C4/C3)</f>
        <v>-5.6695343676545294E-2</v>
      </c>
    </row>
    <row r="5" spans="1:5">
      <c r="A5" s="19">
        <v>36951</v>
      </c>
      <c r="B5">
        <v>363</v>
      </c>
      <c r="C5">
        <v>254</v>
      </c>
      <c r="D5" s="3">
        <f t="shared" ref="D5:D68" si="0">LN(B5/B4)</f>
        <v>7.1356938781832038E-2</v>
      </c>
      <c r="E5" s="3">
        <f t="shared" ref="E5:E68" si="1">LN(C5/C4)</f>
        <v>5.6695343676545294E-2</v>
      </c>
    </row>
    <row r="6" spans="1:5">
      <c r="A6" s="19">
        <v>36982</v>
      </c>
      <c r="B6">
        <v>379</v>
      </c>
      <c r="C6">
        <v>251</v>
      </c>
      <c r="D6" s="3">
        <f t="shared" si="0"/>
        <v>4.3133370817575567E-2</v>
      </c>
      <c r="E6" s="3">
        <f t="shared" si="1"/>
        <v>-1.1881327886752675E-2</v>
      </c>
    </row>
    <row r="7" spans="1:5">
      <c r="A7" s="19">
        <v>37012</v>
      </c>
      <c r="B7">
        <v>375</v>
      </c>
      <c r="C7">
        <v>234</v>
      </c>
      <c r="D7" s="3">
        <f t="shared" si="0"/>
        <v>-1.0610179112015571E-2</v>
      </c>
      <c r="E7" s="3">
        <f t="shared" si="1"/>
        <v>-7.0131823774082516E-2</v>
      </c>
    </row>
    <row r="8" spans="1:5">
      <c r="A8" s="19">
        <v>37043</v>
      </c>
      <c r="B8">
        <v>367</v>
      </c>
      <c r="C8">
        <v>255</v>
      </c>
      <c r="D8" s="3">
        <f t="shared" si="0"/>
        <v>-2.1564177915840525E-2</v>
      </c>
      <c r="E8" s="3">
        <f t="shared" si="1"/>
        <v>8.5942429800724626E-2</v>
      </c>
    </row>
    <row r="9" spans="1:5">
      <c r="A9" s="19">
        <v>37073</v>
      </c>
      <c r="B9">
        <v>425</v>
      </c>
      <c r="C9">
        <v>330</v>
      </c>
      <c r="D9" s="3">
        <f t="shared" si="0"/>
        <v>0.14672732086984647</v>
      </c>
      <c r="E9" s="3">
        <f t="shared" si="1"/>
        <v>0.25782910930209985</v>
      </c>
    </row>
    <row r="10" spans="1:5">
      <c r="A10" s="19">
        <v>37104</v>
      </c>
      <c r="B10">
        <v>449</v>
      </c>
      <c r="C10">
        <v>362</v>
      </c>
      <c r="D10" s="3">
        <f t="shared" si="0"/>
        <v>5.4933718817837401E-2</v>
      </c>
      <c r="E10" s="3">
        <f t="shared" si="1"/>
        <v>9.2551557365245105E-2</v>
      </c>
    </row>
    <row r="11" spans="1:5">
      <c r="A11" s="19">
        <v>37135</v>
      </c>
      <c r="B11">
        <v>440</v>
      </c>
      <c r="C11">
        <v>310</v>
      </c>
      <c r="D11" s="3">
        <f t="shared" si="0"/>
        <v>-2.0248160829947424E-2</v>
      </c>
      <c r="E11" s="3">
        <f t="shared" si="1"/>
        <v>-0.15507191434657908</v>
      </c>
    </row>
    <row r="12" spans="1:5">
      <c r="A12" s="19">
        <v>37165</v>
      </c>
      <c r="B12">
        <v>434</v>
      </c>
      <c r="C12">
        <v>277</v>
      </c>
      <c r="D12" s="3">
        <f t="shared" si="0"/>
        <v>-1.373019281190202E-2</v>
      </c>
      <c r="E12" s="3">
        <f t="shared" si="1"/>
        <v>-0.11255479129185342</v>
      </c>
    </row>
    <row r="13" spans="1:5">
      <c r="A13" s="19">
        <v>37196</v>
      </c>
      <c r="B13">
        <v>452</v>
      </c>
      <c r="C13">
        <v>323</v>
      </c>
      <c r="D13" s="3">
        <f t="shared" si="0"/>
        <v>4.0637645731826259E-2</v>
      </c>
      <c r="E13" s="3">
        <f t="shared" si="1"/>
        <v>0.15363481703531798</v>
      </c>
    </row>
    <row r="14" spans="1:5">
      <c r="A14" s="19">
        <v>37226</v>
      </c>
      <c r="B14">
        <v>460</v>
      </c>
      <c r="C14">
        <v>338</v>
      </c>
      <c r="D14" s="3">
        <f t="shared" si="0"/>
        <v>1.7544309650909525E-2</v>
      </c>
      <c r="E14" s="3">
        <f t="shared" si="1"/>
        <v>4.5393572260362329E-2</v>
      </c>
    </row>
    <row r="15" spans="1:5">
      <c r="A15" s="19">
        <v>37257</v>
      </c>
      <c r="B15">
        <v>449</v>
      </c>
      <c r="C15">
        <v>338</v>
      </c>
      <c r="D15" s="3">
        <f t="shared" si="0"/>
        <v>-2.4203601740886364E-2</v>
      </c>
      <c r="E15" s="3">
        <f t="shared" si="1"/>
        <v>0</v>
      </c>
    </row>
    <row r="16" spans="1:5">
      <c r="A16" s="19">
        <v>37288</v>
      </c>
      <c r="B16">
        <v>418</v>
      </c>
      <c r="C16">
        <v>330</v>
      </c>
      <c r="D16" s="3">
        <f t="shared" si="0"/>
        <v>-7.1541455217497968E-2</v>
      </c>
      <c r="E16" s="3">
        <f t="shared" si="1"/>
        <v>-2.3953241022492872E-2</v>
      </c>
    </row>
    <row r="17" spans="1:5">
      <c r="A17" s="19">
        <v>37316</v>
      </c>
      <c r="B17">
        <v>411</v>
      </c>
      <c r="C17">
        <v>338</v>
      </c>
      <c r="D17" s="3">
        <f t="shared" si="0"/>
        <v>-1.6888218028521741E-2</v>
      </c>
      <c r="E17" s="3">
        <f t="shared" si="1"/>
        <v>2.3953241022492796E-2</v>
      </c>
    </row>
    <row r="18" spans="1:5">
      <c r="A18" s="19">
        <v>37347</v>
      </c>
      <c r="B18">
        <v>409</v>
      </c>
      <c r="C18">
        <v>349</v>
      </c>
      <c r="D18" s="3">
        <f t="shared" si="0"/>
        <v>-4.8780584534328549E-3</v>
      </c>
      <c r="E18" s="3">
        <f t="shared" si="1"/>
        <v>3.2026026719408435E-2</v>
      </c>
    </row>
    <row r="19" spans="1:5">
      <c r="A19" s="19">
        <v>37377</v>
      </c>
      <c r="B19">
        <v>410</v>
      </c>
      <c r="C19">
        <v>371</v>
      </c>
      <c r="D19" s="3">
        <f t="shared" si="0"/>
        <v>2.4420036555518089E-3</v>
      </c>
      <c r="E19" s="3">
        <f t="shared" si="1"/>
        <v>6.1130140405008068E-2</v>
      </c>
    </row>
    <row r="20" spans="1:5">
      <c r="A20" s="19">
        <v>37408</v>
      </c>
      <c r="B20">
        <v>451</v>
      </c>
      <c r="C20">
        <v>411</v>
      </c>
      <c r="D20" s="3">
        <f t="shared" si="0"/>
        <v>9.5310179804324935E-2</v>
      </c>
      <c r="E20" s="3">
        <f t="shared" si="1"/>
        <v>0.10239115188879956</v>
      </c>
    </row>
    <row r="21" spans="1:5">
      <c r="A21" s="19">
        <v>37438</v>
      </c>
      <c r="B21">
        <v>477</v>
      </c>
      <c r="C21">
        <v>406</v>
      </c>
      <c r="D21" s="3">
        <f t="shared" si="0"/>
        <v>5.604915138566284E-2</v>
      </c>
      <c r="E21" s="3">
        <f t="shared" si="1"/>
        <v>-1.224005489450195E-2</v>
      </c>
    </row>
    <row r="22" spans="1:5">
      <c r="A22" s="19">
        <v>37469</v>
      </c>
      <c r="B22">
        <v>520</v>
      </c>
      <c r="C22">
        <v>425</v>
      </c>
      <c r="D22" s="3">
        <f t="shared" si="0"/>
        <v>8.6312320687131738E-2</v>
      </c>
      <c r="E22" s="3">
        <f t="shared" si="1"/>
        <v>4.573600932268429E-2</v>
      </c>
    </row>
    <row r="23" spans="1:5">
      <c r="A23" s="19">
        <v>37500</v>
      </c>
      <c r="B23">
        <v>526</v>
      </c>
      <c r="C23">
        <v>400</v>
      </c>
      <c r="D23" s="3">
        <f t="shared" si="0"/>
        <v>1.1472401162236781E-2</v>
      </c>
      <c r="E23" s="3">
        <f t="shared" si="1"/>
        <v>-6.0624621816434854E-2</v>
      </c>
    </row>
    <row r="24" spans="1:5">
      <c r="A24" s="19">
        <v>37530</v>
      </c>
      <c r="B24">
        <v>541</v>
      </c>
      <c r="C24">
        <v>408</v>
      </c>
      <c r="D24" s="3">
        <f t="shared" si="0"/>
        <v>2.8118066108771628E-2</v>
      </c>
      <c r="E24" s="3">
        <f t="shared" si="1"/>
        <v>1.980262729617973E-2</v>
      </c>
    </row>
    <row r="25" spans="1:5">
      <c r="A25" s="19">
        <v>37561</v>
      </c>
      <c r="B25">
        <v>596</v>
      </c>
      <c r="C25">
        <v>442</v>
      </c>
      <c r="D25" s="3">
        <f t="shared" si="0"/>
        <v>9.6821388218868196E-2</v>
      </c>
      <c r="E25" s="3">
        <f t="shared" si="1"/>
        <v>8.0042707673536356E-2</v>
      </c>
    </row>
    <row r="26" spans="1:5">
      <c r="A26" s="19">
        <v>37591</v>
      </c>
      <c r="B26">
        <v>614</v>
      </c>
      <c r="C26">
        <v>465</v>
      </c>
      <c r="D26" s="3">
        <f t="shared" si="0"/>
        <v>2.9754261081792716E-2</v>
      </c>
      <c r="E26" s="3">
        <f t="shared" si="1"/>
        <v>5.0727523509658222E-2</v>
      </c>
    </row>
    <row r="27" spans="1:5">
      <c r="A27" s="19">
        <v>37622</v>
      </c>
      <c r="B27">
        <v>623</v>
      </c>
      <c r="C27">
        <v>458</v>
      </c>
      <c r="D27" s="3">
        <f t="shared" si="0"/>
        <v>1.4551590640310686E-2</v>
      </c>
      <c r="E27" s="3">
        <f t="shared" si="1"/>
        <v>-1.5168221473171317E-2</v>
      </c>
    </row>
    <row r="28" spans="1:5">
      <c r="A28" s="19">
        <v>37653</v>
      </c>
      <c r="B28">
        <v>587</v>
      </c>
      <c r="C28">
        <v>452</v>
      </c>
      <c r="D28" s="3">
        <f t="shared" si="0"/>
        <v>-5.952169895935671E-2</v>
      </c>
      <c r="E28" s="3">
        <f t="shared" si="1"/>
        <v>-1.3187004281953801E-2</v>
      </c>
    </row>
    <row r="29" spans="1:5">
      <c r="A29" s="19">
        <v>37681</v>
      </c>
      <c r="B29">
        <v>554</v>
      </c>
      <c r="C29">
        <v>426</v>
      </c>
      <c r="D29" s="3">
        <f t="shared" si="0"/>
        <v>-5.7860133080812684E-2</v>
      </c>
      <c r="E29" s="3">
        <f t="shared" si="1"/>
        <v>-5.9242833562860739E-2</v>
      </c>
    </row>
    <row r="30" spans="1:5">
      <c r="A30" s="19">
        <v>37712</v>
      </c>
      <c r="B30">
        <v>600</v>
      </c>
      <c r="C30">
        <v>412</v>
      </c>
      <c r="D30" s="3">
        <f t="shared" si="0"/>
        <v>7.9764968468862621E-2</v>
      </c>
      <c r="E30" s="3">
        <f t="shared" si="1"/>
        <v>-3.3415996919844065E-2</v>
      </c>
    </row>
    <row r="31" spans="1:5">
      <c r="A31" s="19">
        <v>37742</v>
      </c>
      <c r="B31">
        <v>632</v>
      </c>
      <c r="C31">
        <v>417</v>
      </c>
      <c r="D31" s="3">
        <f t="shared" si="0"/>
        <v>5.1959738930710958E-2</v>
      </c>
      <c r="E31" s="3">
        <f t="shared" si="1"/>
        <v>1.2062872449275163E-2</v>
      </c>
    </row>
    <row r="32" spans="1:5">
      <c r="A32" s="19">
        <v>37773</v>
      </c>
      <c r="B32">
        <v>617</v>
      </c>
      <c r="C32">
        <v>430</v>
      </c>
      <c r="D32" s="3">
        <f t="shared" si="0"/>
        <v>-2.4020370241469625E-2</v>
      </c>
      <c r="E32" s="3">
        <f t="shared" si="1"/>
        <v>3.0698986888806686E-2</v>
      </c>
    </row>
    <row r="33" spans="1:5">
      <c r="A33" s="19">
        <v>37803</v>
      </c>
      <c r="B33">
        <v>582</v>
      </c>
      <c r="C33">
        <v>411</v>
      </c>
      <c r="D33" s="3">
        <f t="shared" si="0"/>
        <v>-5.8398576173949966E-2</v>
      </c>
      <c r="E33" s="3">
        <f t="shared" si="1"/>
        <v>-4.5191994191373534E-2</v>
      </c>
    </row>
    <row r="34" spans="1:5">
      <c r="A34" s="19">
        <v>37834</v>
      </c>
      <c r="B34">
        <v>552</v>
      </c>
      <c r="C34">
        <v>395</v>
      </c>
      <c r="D34" s="3">
        <f t="shared" si="0"/>
        <v>-5.2922401454342551E-2</v>
      </c>
      <c r="E34" s="3">
        <f t="shared" si="1"/>
        <v>-3.9707449595112687E-2</v>
      </c>
    </row>
    <row r="35" spans="1:5">
      <c r="A35" s="19">
        <v>37865</v>
      </c>
      <c r="B35">
        <v>566</v>
      </c>
      <c r="C35">
        <v>420</v>
      </c>
      <c r="D35" s="3">
        <f t="shared" si="0"/>
        <v>2.5046031926087516E-2</v>
      </c>
      <c r="E35" s="3">
        <f t="shared" si="1"/>
        <v>6.1368946376292019E-2</v>
      </c>
    </row>
    <row r="36" spans="1:5">
      <c r="A36" s="19">
        <v>37895</v>
      </c>
      <c r="B36">
        <v>616</v>
      </c>
      <c r="C36">
        <v>485</v>
      </c>
      <c r="D36" s="3">
        <f t="shared" si="0"/>
        <v>8.4652885330336811E-2</v>
      </c>
      <c r="E36" s="3">
        <f t="shared" si="1"/>
        <v>0.14389417966006912</v>
      </c>
    </row>
    <row r="37" spans="1:5">
      <c r="A37" s="19">
        <v>37926</v>
      </c>
      <c r="B37">
        <v>619</v>
      </c>
      <c r="C37">
        <v>503</v>
      </c>
      <c r="D37" s="3">
        <f t="shared" si="0"/>
        <v>4.8583091510763675E-3</v>
      </c>
      <c r="E37" s="3">
        <f t="shared" si="1"/>
        <v>3.6441279162256097E-2</v>
      </c>
    </row>
    <row r="38" spans="1:5">
      <c r="A38" s="19">
        <v>37956</v>
      </c>
      <c r="B38">
        <v>647</v>
      </c>
      <c r="C38">
        <v>510</v>
      </c>
      <c r="D38" s="3">
        <f t="shared" si="0"/>
        <v>4.4241021816304474E-2</v>
      </c>
      <c r="E38" s="3">
        <f t="shared" si="1"/>
        <v>1.3820555618632316E-2</v>
      </c>
    </row>
    <row r="39" spans="1:5">
      <c r="A39" s="19">
        <v>37987</v>
      </c>
      <c r="B39">
        <v>674</v>
      </c>
      <c r="C39">
        <v>496</v>
      </c>
      <c r="D39" s="3">
        <f t="shared" si="0"/>
        <v>4.0883816411406364E-2</v>
      </c>
      <c r="E39" s="3">
        <f t="shared" si="1"/>
        <v>-2.7834798993443988E-2</v>
      </c>
    </row>
    <row r="40" spans="1:5">
      <c r="A40" s="19">
        <v>38018</v>
      </c>
      <c r="B40">
        <v>702</v>
      </c>
      <c r="C40">
        <v>535</v>
      </c>
      <c r="D40" s="3">
        <f t="shared" si="0"/>
        <v>4.0703293113504187E-2</v>
      </c>
      <c r="E40" s="3">
        <f t="shared" si="1"/>
        <v>7.5690820171079046E-2</v>
      </c>
    </row>
    <row r="41" spans="1:5">
      <c r="A41" s="19">
        <v>38047</v>
      </c>
      <c r="B41">
        <v>685</v>
      </c>
      <c r="C41">
        <v>550</v>
      </c>
      <c r="D41" s="3">
        <f t="shared" si="0"/>
        <v>-2.4514565763585818E-2</v>
      </c>
      <c r="E41" s="3">
        <f t="shared" si="1"/>
        <v>2.7651531330509949E-2</v>
      </c>
    </row>
    <row r="42" spans="1:5">
      <c r="A42" s="19">
        <v>38078</v>
      </c>
      <c r="B42">
        <v>708</v>
      </c>
      <c r="C42">
        <v>538</v>
      </c>
      <c r="D42" s="3">
        <f t="shared" si="0"/>
        <v>3.3025255431494455E-2</v>
      </c>
      <c r="E42" s="3">
        <f t="shared" si="1"/>
        <v>-2.2059718064732219E-2</v>
      </c>
    </row>
    <row r="43" spans="1:5">
      <c r="A43" s="19">
        <v>38108</v>
      </c>
      <c r="B43">
        <v>741</v>
      </c>
      <c r="C43">
        <v>513</v>
      </c>
      <c r="D43" s="3">
        <f t="shared" si="0"/>
        <v>4.5556531602367223E-2</v>
      </c>
      <c r="E43" s="3">
        <f t="shared" si="1"/>
        <v>-4.7582714991014866E-2</v>
      </c>
    </row>
    <row r="44" spans="1:5">
      <c r="A44" s="19">
        <v>38139</v>
      </c>
      <c r="B44">
        <v>670</v>
      </c>
      <c r="C44">
        <v>440</v>
      </c>
      <c r="D44" s="3">
        <f t="shared" si="0"/>
        <v>-0.10072291291107516</v>
      </c>
      <c r="E44" s="3">
        <f t="shared" si="1"/>
        <v>-0.15350111825846274</v>
      </c>
    </row>
    <row r="45" spans="1:5">
      <c r="A45" s="19">
        <v>38169</v>
      </c>
      <c r="B45">
        <v>661</v>
      </c>
      <c r="C45">
        <v>426</v>
      </c>
      <c r="D45" s="3">
        <f t="shared" si="0"/>
        <v>-1.352387253332543E-2</v>
      </c>
      <c r="E45" s="3">
        <f t="shared" si="1"/>
        <v>-3.2335380642936465E-2</v>
      </c>
    </row>
    <row r="46" spans="1:5">
      <c r="A46" s="19">
        <v>38200</v>
      </c>
      <c r="B46">
        <v>669</v>
      </c>
      <c r="C46">
        <v>432</v>
      </c>
      <c r="D46" s="3">
        <f t="shared" si="0"/>
        <v>1.2030220276542061E-2</v>
      </c>
      <c r="E46" s="3">
        <f t="shared" si="1"/>
        <v>1.398624197473987E-2</v>
      </c>
    </row>
    <row r="47" spans="1:5">
      <c r="A47" s="19">
        <v>38231</v>
      </c>
      <c r="B47">
        <v>657</v>
      </c>
      <c r="C47">
        <v>439</v>
      </c>
      <c r="D47" s="3">
        <f t="shared" si="0"/>
        <v>-1.810004164361799E-2</v>
      </c>
      <c r="E47" s="3">
        <f t="shared" si="1"/>
        <v>1.6073824831061054E-2</v>
      </c>
    </row>
    <row r="48" spans="1:5">
      <c r="A48" s="19">
        <v>38261</v>
      </c>
      <c r="B48">
        <v>669</v>
      </c>
      <c r="C48">
        <v>431</v>
      </c>
      <c r="D48" s="3">
        <f t="shared" si="0"/>
        <v>1.8100041643617937E-2</v>
      </c>
      <c r="E48" s="3">
        <f t="shared" si="1"/>
        <v>-1.8391322971423544E-2</v>
      </c>
    </row>
    <row r="49" spans="1:5">
      <c r="A49" s="19">
        <v>38292</v>
      </c>
      <c r="B49">
        <v>685</v>
      </c>
      <c r="C49">
        <v>433</v>
      </c>
      <c r="D49" s="3">
        <f t="shared" si="0"/>
        <v>2.3634778133996764E-2</v>
      </c>
      <c r="E49" s="3">
        <f t="shared" si="1"/>
        <v>4.6296378987419756E-3</v>
      </c>
    </row>
    <row r="50" spans="1:5">
      <c r="A50" s="19">
        <v>38322</v>
      </c>
      <c r="B50">
        <v>707</v>
      </c>
      <c r="C50">
        <v>423</v>
      </c>
      <c r="D50" s="3">
        <f t="shared" si="0"/>
        <v>3.1611827634347514E-2</v>
      </c>
      <c r="E50" s="3">
        <f t="shared" si="1"/>
        <v>-2.3365548956211884E-2</v>
      </c>
    </row>
    <row r="51" spans="1:5">
      <c r="A51" s="19">
        <v>38353</v>
      </c>
      <c r="B51">
        <v>681</v>
      </c>
      <c r="C51">
        <v>402</v>
      </c>
      <c r="D51" s="3">
        <f t="shared" si="0"/>
        <v>-3.7468359747060441E-2</v>
      </c>
      <c r="E51" s="3">
        <f t="shared" si="1"/>
        <v>-5.092009042725687E-2</v>
      </c>
    </row>
    <row r="52" spans="1:5">
      <c r="A52" s="19">
        <v>38384</v>
      </c>
      <c r="B52">
        <v>644</v>
      </c>
      <c r="C52">
        <v>403</v>
      </c>
      <c r="D52" s="3">
        <f t="shared" si="0"/>
        <v>-5.5863580045158727E-2</v>
      </c>
      <c r="E52" s="3">
        <f t="shared" si="1"/>
        <v>2.4844733276619658E-3</v>
      </c>
    </row>
    <row r="53" spans="1:5">
      <c r="A53" s="19">
        <v>38412</v>
      </c>
      <c r="B53">
        <v>662</v>
      </c>
      <c r="C53">
        <v>435</v>
      </c>
      <c r="D53" s="3">
        <f t="shared" si="0"/>
        <v>2.7566829832654592E-2</v>
      </c>
      <c r="E53" s="3">
        <f t="shared" si="1"/>
        <v>7.6409469142001182E-2</v>
      </c>
    </row>
    <row r="54" spans="1:5">
      <c r="A54" s="19">
        <v>38443</v>
      </c>
      <c r="B54">
        <v>646</v>
      </c>
      <c r="C54">
        <v>429</v>
      </c>
      <c r="D54" s="3">
        <f t="shared" si="0"/>
        <v>-2.4466052154406382E-2</v>
      </c>
      <c r="E54" s="3">
        <f t="shared" si="1"/>
        <v>-1.388911216066715E-2</v>
      </c>
    </row>
    <row r="55" spans="1:5">
      <c r="A55" s="19">
        <v>38473</v>
      </c>
      <c r="B55">
        <v>637</v>
      </c>
      <c r="C55">
        <v>417</v>
      </c>
      <c r="D55" s="3">
        <f t="shared" si="0"/>
        <v>-1.4029848210438555E-2</v>
      </c>
      <c r="E55" s="3">
        <f t="shared" si="1"/>
        <v>-2.8370697129215576E-2</v>
      </c>
    </row>
    <row r="56" spans="1:5">
      <c r="A56" s="19">
        <v>38504</v>
      </c>
      <c r="B56">
        <v>639</v>
      </c>
      <c r="C56">
        <v>419</v>
      </c>
      <c r="D56" s="3">
        <f t="shared" si="0"/>
        <v>3.1347988053714785E-3</v>
      </c>
      <c r="E56" s="3">
        <f t="shared" si="1"/>
        <v>4.7846981233362531E-3</v>
      </c>
    </row>
    <row r="57" spans="1:5">
      <c r="A57" s="19">
        <v>38534</v>
      </c>
      <c r="B57">
        <v>633</v>
      </c>
      <c r="C57">
        <v>417</v>
      </c>
      <c r="D57" s="3">
        <f t="shared" si="0"/>
        <v>-9.4340322333586416E-3</v>
      </c>
      <c r="E57" s="3">
        <f t="shared" si="1"/>
        <v>-4.7846981233362704E-3</v>
      </c>
    </row>
    <row r="58" spans="1:5">
      <c r="A58" s="19">
        <v>38565</v>
      </c>
      <c r="B58">
        <v>646</v>
      </c>
      <c r="C58">
        <v>407</v>
      </c>
      <c r="D58" s="3">
        <f t="shared" si="0"/>
        <v>2.032908163842569E-2</v>
      </c>
      <c r="E58" s="3">
        <f t="shared" si="1"/>
        <v>-2.427303635620642E-2</v>
      </c>
    </row>
    <row r="59" spans="1:5">
      <c r="A59" s="19">
        <v>38596</v>
      </c>
      <c r="B59">
        <v>675</v>
      </c>
      <c r="C59">
        <v>421</v>
      </c>
      <c r="D59" s="3">
        <f t="shared" si="0"/>
        <v>4.3913187089928044E-2</v>
      </c>
      <c r="E59" s="3">
        <f t="shared" si="1"/>
        <v>3.3819648239786379E-2</v>
      </c>
    </row>
    <row r="60" spans="1:5">
      <c r="A60" s="19">
        <v>38626</v>
      </c>
      <c r="B60">
        <v>736</v>
      </c>
      <c r="C60">
        <v>442</v>
      </c>
      <c r="D60" s="3">
        <f t="shared" si="0"/>
        <v>8.6517427856346474E-2</v>
      </c>
      <c r="E60" s="3">
        <f t="shared" si="1"/>
        <v>4.8677048395316655E-2</v>
      </c>
    </row>
    <row r="61" spans="1:5">
      <c r="A61" s="19">
        <v>38657</v>
      </c>
      <c r="B61">
        <v>723</v>
      </c>
      <c r="C61">
        <v>444</v>
      </c>
      <c r="D61" s="3">
        <f t="shared" si="0"/>
        <v>-1.7820896570111548E-2</v>
      </c>
      <c r="E61" s="3">
        <f t="shared" si="1"/>
        <v>4.514680354526613E-3</v>
      </c>
    </row>
    <row r="62" spans="1:5">
      <c r="A62" s="19">
        <v>38687</v>
      </c>
      <c r="B62">
        <v>711</v>
      </c>
      <c r="C62">
        <v>429</v>
      </c>
      <c r="D62" s="3">
        <f t="shared" si="0"/>
        <v>-1.6736792355523864E-2</v>
      </c>
      <c r="E62" s="3">
        <f t="shared" si="1"/>
        <v>-3.4367643504207769E-2</v>
      </c>
    </row>
    <row r="63" spans="1:5">
      <c r="A63" s="19">
        <v>38718</v>
      </c>
      <c r="B63">
        <v>733</v>
      </c>
      <c r="C63">
        <v>424</v>
      </c>
      <c r="D63" s="3">
        <f t="shared" si="0"/>
        <v>3.0473272083410535E-2</v>
      </c>
      <c r="E63" s="3">
        <f t="shared" si="1"/>
        <v>-1.1723463696059259E-2</v>
      </c>
    </row>
    <row r="64" spans="1:5">
      <c r="A64" s="19">
        <v>38749</v>
      </c>
      <c r="B64">
        <v>723</v>
      </c>
      <c r="C64">
        <v>445</v>
      </c>
      <c r="D64" s="3">
        <f t="shared" si="0"/>
        <v>-1.3736479727886839E-2</v>
      </c>
      <c r="E64" s="3">
        <f t="shared" si="1"/>
        <v>4.8340826934282467E-2</v>
      </c>
    </row>
    <row r="65" spans="1:5">
      <c r="A65" s="19">
        <v>38777</v>
      </c>
      <c r="B65">
        <v>742</v>
      </c>
      <c r="C65">
        <v>440</v>
      </c>
      <c r="D65" s="3">
        <f t="shared" si="0"/>
        <v>2.5940021008615671E-2</v>
      </c>
      <c r="E65" s="3">
        <f t="shared" si="1"/>
        <v>-1.1299555253933394E-2</v>
      </c>
    </row>
    <row r="66" spans="1:5">
      <c r="A66" s="19">
        <v>38808</v>
      </c>
      <c r="B66">
        <v>796</v>
      </c>
      <c r="C66">
        <v>439</v>
      </c>
      <c r="D66" s="3">
        <f t="shared" si="0"/>
        <v>7.0249942677002616E-2</v>
      </c>
      <c r="E66" s="3">
        <f t="shared" si="1"/>
        <v>-2.2753138371355394E-3</v>
      </c>
    </row>
    <row r="67" spans="1:5">
      <c r="A67" s="19">
        <v>38838</v>
      </c>
      <c r="B67">
        <v>838</v>
      </c>
      <c r="C67">
        <v>440</v>
      </c>
      <c r="D67" s="3">
        <f t="shared" si="0"/>
        <v>5.1418914637699979E-2</v>
      </c>
      <c r="E67" s="3">
        <f t="shared" si="1"/>
        <v>2.2753138371356054E-3</v>
      </c>
    </row>
    <row r="68" spans="1:5">
      <c r="A68" s="19">
        <v>38869</v>
      </c>
      <c r="B68">
        <v>822</v>
      </c>
      <c r="C68">
        <v>437</v>
      </c>
      <c r="D68" s="3">
        <f t="shared" si="0"/>
        <v>-1.9277705425903076E-2</v>
      </c>
      <c r="E68" s="3">
        <f t="shared" si="1"/>
        <v>-6.8415318167167121E-3</v>
      </c>
    </row>
    <row r="69" spans="1:5">
      <c r="A69" s="19">
        <v>38899</v>
      </c>
      <c r="B69">
        <v>822</v>
      </c>
      <c r="C69">
        <v>471</v>
      </c>
      <c r="D69" s="3">
        <f t="shared" ref="D69:D70" si="2">LN(B69/B68)</f>
        <v>0</v>
      </c>
      <c r="E69" s="3">
        <f t="shared" ref="E69:E71" si="3">LN(C69/C68)</f>
        <v>7.4924898920827571E-2</v>
      </c>
    </row>
    <row r="70" spans="1:5">
      <c r="A70" s="19">
        <v>38930</v>
      </c>
      <c r="B70">
        <v>812</v>
      </c>
      <c r="C70">
        <v>510</v>
      </c>
      <c r="D70" s="3">
        <f t="shared" si="2"/>
        <v>-1.224005489450195E-2</v>
      </c>
      <c r="E70" s="3">
        <f t="shared" si="3"/>
        <v>7.9552631701953688E-2</v>
      </c>
    </row>
    <row r="71" spans="1:5">
      <c r="A71" s="19">
        <v>38961</v>
      </c>
      <c r="B71">
        <v>784</v>
      </c>
      <c r="C71">
        <v>497</v>
      </c>
      <c r="D71" s="3">
        <f>LN(B71/B70)</f>
        <v>-3.5091319811270061E-2</v>
      </c>
      <c r="E71" s="3">
        <f t="shared" si="3"/>
        <v>-2.582069962174275E-2</v>
      </c>
    </row>
    <row r="72" spans="1:5">
      <c r="A72" t="s">
        <v>51</v>
      </c>
      <c r="D72" s="3">
        <f>AVERAGE(D4:D71)*12</f>
        <v>0.14847584556483331</v>
      </c>
      <c r="E72" s="3">
        <f>AVERAGE(E4:E71)*12</f>
        <v>0.11845689866083972</v>
      </c>
    </row>
    <row r="73" spans="1:5">
      <c r="A73" t="s">
        <v>50</v>
      </c>
      <c r="D73" s="3">
        <f>STDEV(D4:D71)*SQRT(12)</f>
        <v>0.15910230309793869</v>
      </c>
      <c r="E73" s="3">
        <f>STDEV(E4:E71)*SQRT(12)</f>
        <v>0.22518500137128641</v>
      </c>
    </row>
    <row r="74" spans="1:5">
      <c r="A74" t="s">
        <v>45</v>
      </c>
      <c r="D74" s="3">
        <f>CORREL(D4:D71,E4:E71)</f>
        <v>0.57452126228307565</v>
      </c>
      <c r="E74" s="3"/>
    </row>
    <row r="76" spans="1:5">
      <c r="A76" s="19" t="s">
        <v>56</v>
      </c>
      <c r="C76" t="s">
        <v>16</v>
      </c>
      <c r="D76" s="3" t="s">
        <v>55</v>
      </c>
    </row>
    <row r="77" spans="1:5">
      <c r="A77" t="s">
        <v>51</v>
      </c>
      <c r="D77" s="3" t="s">
        <v>52</v>
      </c>
    </row>
    <row r="78" spans="1:5">
      <c r="A78" t="s">
        <v>50</v>
      </c>
      <c r="D78" s="3" t="s">
        <v>53</v>
      </c>
    </row>
    <row r="79" spans="1:5">
      <c r="A79" t="s">
        <v>45</v>
      </c>
      <c r="D79" s="3" t="s">
        <v>54</v>
      </c>
    </row>
  </sheetData>
  <printOptions horizontalCentered="1" verticalCentered="1" headings="1"/>
  <pageMargins left="0.7" right="0.24" top="0.31" bottom="0.33" header="0.3" footer="0.3"/>
  <pageSetup scale="6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BASICS</vt:lpstr>
      <vt:lpstr>TWO EQS</vt:lpstr>
      <vt:lpstr>DATA_ANALYSIS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dpaxson</dc:creator>
  <cp:lastModifiedBy>dp</cp:lastModifiedBy>
  <cp:lastPrinted>2013-10-25T18:28:30Z</cp:lastPrinted>
  <dcterms:created xsi:type="dcterms:W3CDTF">2011-02-07T17:21:09Z</dcterms:created>
  <dcterms:modified xsi:type="dcterms:W3CDTF">2016-02-13T12:24:35Z</dcterms:modified>
</cp:coreProperties>
</file>